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itaAi\Desktop\"/>
    </mc:Choice>
  </mc:AlternateContent>
  <xr:revisionPtr revIDLastSave="0" documentId="8_{A4E6E26A-584D-4C5A-A347-5D7727267EDB}"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 i="1" l="1"/>
  <c r="AH10" i="1"/>
  <c r="AJ16" i="1"/>
  <c r="AI16" i="1"/>
  <c r="AC16" i="1"/>
  <c r="AA16" i="1"/>
  <c r="W16" i="1"/>
  <c r="U16" i="1"/>
  <c r="J16" i="1"/>
  <c r="H16" i="1"/>
  <c r="G16" i="1"/>
  <c r="E16" i="1"/>
  <c r="AM13" i="1" l="1"/>
  <c r="AM16" i="1" s="1"/>
  <c r="AK13" i="1" l="1"/>
  <c r="AK16" i="1" s="1"/>
  <c r="AH12" i="1"/>
  <c r="V12" i="1"/>
  <c r="C10" i="1" l="1"/>
  <c r="C9" i="1"/>
  <c r="C8" i="1"/>
  <c r="C7" i="1"/>
  <c r="C12" i="1" l="1"/>
  <c r="E12" i="1" s="1"/>
  <c r="AG13" i="1"/>
  <c r="AG16" i="1" s="1"/>
  <c r="X13" i="1"/>
  <c r="X16" i="1" s="1"/>
  <c r="V8" i="1"/>
  <c r="F12" i="1"/>
  <c r="K12" i="1" l="1"/>
  <c r="AB8" i="1"/>
  <c r="AB12" i="1" l="1"/>
  <c r="P12" i="1"/>
  <c r="O13" i="1"/>
  <c r="O16" i="1" s="1"/>
  <c r="G12" i="1"/>
  <c r="G10" i="1"/>
  <c r="P8" i="1" l="1"/>
  <c r="F8" i="1"/>
  <c r="M8" i="1" s="1"/>
  <c r="AF13" i="1" l="1"/>
  <c r="AF16" i="1" s="1"/>
  <c r="AE13" i="1"/>
  <c r="AE16" i="1" s="1"/>
  <c r="Z13" i="1"/>
  <c r="Z16" i="1" s="1"/>
  <c r="Y13" i="1"/>
  <c r="Y16" i="1" s="1"/>
  <c r="S13" i="1"/>
  <c r="S16" i="1" s="1"/>
  <c r="R13" i="1"/>
  <c r="R16" i="1" s="1"/>
  <c r="Q13" i="1"/>
  <c r="Q16" i="1" s="1"/>
  <c r="F9" i="1" l="1"/>
  <c r="E8" i="1"/>
  <c r="V10" i="1"/>
  <c r="P10" i="1"/>
  <c r="F10" i="1"/>
  <c r="V9" i="1"/>
  <c r="V7" i="1"/>
  <c r="F7" i="1"/>
  <c r="M7" i="1" s="1"/>
  <c r="F5" i="1"/>
  <c r="M5" i="1" s="1"/>
  <c r="J10" i="1"/>
  <c r="C5" i="1"/>
  <c r="J8" i="1"/>
  <c r="AB5" i="1"/>
  <c r="V5" i="1"/>
  <c r="AH9" i="1"/>
  <c r="AB9" i="1"/>
  <c r="P9" i="1"/>
  <c r="J9" i="1"/>
  <c r="V13" i="1" l="1"/>
  <c r="V16" i="1" s="1"/>
  <c r="L9" i="1"/>
  <c r="M9" i="1"/>
  <c r="M13" i="1" s="1"/>
  <c r="M16" i="1" s="1"/>
  <c r="J5" i="1"/>
  <c r="C13" i="1"/>
  <c r="C16" i="1" s="1"/>
  <c r="G5" i="1"/>
  <c r="L8" i="1"/>
  <c r="L10" i="1"/>
  <c r="K10" i="1" s="1"/>
  <c r="E10" i="1"/>
  <c r="E5" i="1"/>
  <c r="T5" i="1"/>
  <c r="T13" i="1" s="1"/>
  <c r="T16" i="1" s="1"/>
  <c r="L5" i="1"/>
  <c r="E9" i="1"/>
  <c r="G9" i="1"/>
  <c r="AH7" i="1"/>
  <c r="AB7" i="1"/>
  <c r="P7" i="1"/>
  <c r="J7" i="1"/>
  <c r="E7" i="1"/>
  <c r="K9" i="1" l="1"/>
  <c r="K8" i="1"/>
  <c r="L7" i="1"/>
  <c r="K7" i="1" s="1"/>
  <c r="G7" i="1"/>
  <c r="P5" i="1"/>
  <c r="K5" i="1"/>
  <c r="AL5" i="1"/>
  <c r="AH5" i="1" l="1"/>
  <c r="AH13" i="1" s="1"/>
  <c r="AH16" i="1" s="1"/>
  <c r="AL13" i="1"/>
  <c r="AL16" i="1" s="1"/>
  <c r="P13" i="1"/>
  <c r="P16" i="1" s="1"/>
  <c r="D13" i="1" l="1"/>
  <c r="D16" i="1" s="1"/>
  <c r="N13" i="1"/>
  <c r="N16" i="1" s="1"/>
  <c r="I13" i="1"/>
  <c r="I16" i="1" s="1"/>
  <c r="AD13" i="1"/>
  <c r="AD16" i="1" s="1"/>
  <c r="L13" i="1" l="1"/>
  <c r="F13" i="1"/>
  <c r="F16" i="1" s="1"/>
  <c r="AB13" i="1"/>
  <c r="AB16" i="1" s="1"/>
  <c r="K13" i="1" l="1"/>
  <c r="K16" i="1" s="1"/>
  <c r="L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tc={9967050C-7B78-4345-B20A-FBC715C1995D}</author>
    <author>tc={9F4F99A2-4DAB-404E-92CD-4FC26FF3011E}</author>
  </authors>
  <commentList>
    <comment ref="I7" authorId="0" shapeId="0" xr:uid="{00000000-0006-0000-0000-000001000000}">
      <text>
        <r>
          <rPr>
            <sz val="12"/>
            <color theme="1"/>
            <rFont val="Times New Roman"/>
            <family val="2"/>
            <charset val="186"/>
          </rPr>
          <t>[Komentārs ar pavedienu]
Jūsu Excel versija ļauj lasīt šo komentāru ar pavedienu, tomēr visi tā labojumi tiks noņemti, ja fails tiks atvērts jaunākā Excel versijā. Papildinformācija: https://go.microsoft.com/fwlink/?linkid=870924
Komentārs:
    126009.7 EUR 15 % pašvaldības līdzfinansējums + 70 000 EUR būvniecības ieceres dokumentācijas sagatavošanas, autoruzraudzības un būvuzraudzības izmaksas (pašvaldības finansējums ārpus projekta budžeta)</t>
        </r>
      </text>
    </comment>
    <comment ref="R7" authorId="1" shapeId="0" xr:uid="{9F4F99A2-4DAB-404E-92CD-4FC26FF3011E}">
      <text>
        <r>
          <rPr>
            <sz val="12"/>
            <color theme="1"/>
            <rFont val="Times New Roman"/>
            <family val="2"/>
            <charset val="186"/>
          </rPr>
          <t>[Komentārs ar pavedienu]
Jūsu Excel versija ļauj lasīt šo komentāru ar pavedienu, tomēr visi tā labojumi tiks noņemti, ja fails tiks atvērts jaunākā Excel versijā. Papildinformācija: https://go.microsoft.com/fwlink/?linkid=870924
Komentārs:
    Ņemot vērā, ka projekta īstenošanas uzsākšana ir plānota 2026.gadā, ES avanss un aiņēmums būs nepieciešami 2026.gadā, nevis 2025.gadā.</t>
        </r>
      </text>
    </comment>
  </commentList>
</comments>
</file>

<file path=xl/sharedStrings.xml><?xml version="1.0" encoding="utf-8"?>
<sst xmlns="http://schemas.openxmlformats.org/spreadsheetml/2006/main" count="64" uniqueCount="62">
  <si>
    <t>Rēzeknes valstspilsētas pašvaldības prioritārie projekti</t>
  </si>
  <si>
    <t>Nr.</t>
  </si>
  <si>
    <t>Projekts</t>
  </si>
  <si>
    <t>Informācija par projekta izmaksām</t>
  </si>
  <si>
    <t>Finanšu resursi kopējo projektu izmaksu segšanai, EUR</t>
  </si>
  <si>
    <t>Finannšu resursu sadalījums pa gadiem, EUR</t>
  </si>
  <si>
    <t>Piezīmes (Projekta darbības, sagaidamais rezultāts (īsi)**</t>
  </si>
  <si>
    <r>
      <t>Kopējās izmaksas, EUR</t>
    </r>
    <r>
      <rPr>
        <b/>
        <sz val="10"/>
        <color theme="1"/>
        <rFont val="Calibri"/>
        <family val="2"/>
        <charset val="186"/>
      </rPr>
      <t>***</t>
    </r>
    <r>
      <rPr>
        <b/>
        <sz val="10"/>
        <color theme="1"/>
        <rFont val="Arial Narrow"/>
        <family val="2"/>
        <charset val="186"/>
      </rPr>
      <t xml:space="preserve">                                                                                                                       </t>
    </r>
  </si>
  <si>
    <t>ES fondu finansējums, EUR</t>
  </si>
  <si>
    <t>ES fondu finansējuma daļa no kopējām izmaksām, %</t>
  </si>
  <si>
    <t>ES fondu avanss, EUR</t>
  </si>
  <si>
    <t>ES fondu avanss  no ES finansējuma, %</t>
  </si>
  <si>
    <t>Valsts budžeta līdzfinansējums, EUR</t>
  </si>
  <si>
    <t>Pašvaldības līdzfinansējums, EUR</t>
  </si>
  <si>
    <t>Pašvaldības līdzfinansējums no kopējām izmaksām %</t>
  </si>
  <si>
    <t>Finanšu resursi kopā</t>
  </si>
  <si>
    <t>ES fondu  avanss</t>
  </si>
  <si>
    <t xml:space="preserve"> Plānotais aizņēmums</t>
  </si>
  <si>
    <t>Pašvaldības budžeta līdzekļi</t>
  </si>
  <si>
    <t xml:space="preserve">Cits finansējums* </t>
  </si>
  <si>
    <t>ES fondu avanss kopā</t>
  </si>
  <si>
    <t>pārējos gados kopā</t>
  </si>
  <si>
    <t>Aizņēmums kopā</t>
  </si>
  <si>
    <t>Turpmākos gados kopā</t>
  </si>
  <si>
    <t>Pašvaldības budžeta līdzekļi kopā</t>
  </si>
  <si>
    <t>Cits finansējums kopā</t>
  </si>
  <si>
    <t>1=2+6+7</t>
  </si>
  <si>
    <t>3=2/1</t>
  </si>
  <si>
    <t>5=4/2</t>
  </si>
  <si>
    <t>8=7/1</t>
  </si>
  <si>
    <t>9=10+11+12+13             9=1</t>
  </si>
  <si>
    <t>14=15+16+17+18+19</t>
  </si>
  <si>
    <t>20=21+22+23+24+25</t>
  </si>
  <si>
    <t>26=27+28+29+30+31</t>
  </si>
  <si>
    <t>32=33+34+35+36+37</t>
  </si>
  <si>
    <t>Izviedota sociālā infrastruktūra 25 sabiedrībā balstīto sociālo pakalpojumu sniegšanas vietām - Dienas aprūpes centrs pensijas vecuma personām un Grupu māja personām ar GRT. 24 mēnešus nodrošināta pakalpojumu sniegšana projekta mērķgrupām</t>
  </si>
  <si>
    <t xml:space="preserve">Projekts tiks realizēts līdz 31.12.2025. Aktivitātes jānodrošina vēl 3 gadus pēc projekta realizēšanas. Veicināta ilgtermiņa digitālā darba ar jaunatni sistēmas attīstība pašvaldībā, izstrādājot un īstenojot individuālo darba plānu. </t>
  </si>
  <si>
    <t xml:space="preserve">Līgums ar SIA "Vides investīciju fonds" parakstīts 27.01.2023. Projekta ilgums 5 gadi. </t>
  </si>
  <si>
    <t>* ja projekta īstenošanai neplāno piesaistīt aizņēmumu, ES fondu atlikušo finansējumu norāda pie cits finansējums.</t>
  </si>
  <si>
    <t xml:space="preserve">** tajā skaitā norāda  kas ir cits finansējums </t>
  </si>
  <si>
    <t>*** summas ir norādītas indikatīvi un var tikt precizētas</t>
  </si>
  <si>
    <t>Rēzeknes valstspilsētas pašvaldības pagaidu administrācijas vadītāja                                                         G.Puce</t>
  </si>
  <si>
    <t>Sagatavoja M.Labanovska; V.Vekšina</t>
  </si>
  <si>
    <t>ŠIS DOKUMENTS IR ELEKTRONISKI PARAKSTĪTS</t>
  </si>
  <si>
    <t>AR DROŠU ELEKTRONISKO PARAKSTU UN SATUR LAIKA ZĪMOGU</t>
  </si>
  <si>
    <r>
      <t xml:space="preserve">Sabiedrībā balstīto sociālo pakalpojumu infrastruktūras izveide un attīstība Rēzeknes valstspilsētā, 1.kārta
</t>
    </r>
    <r>
      <rPr>
        <sz val="10"/>
        <color theme="0" tint="-0.499984740745262"/>
        <rFont val="Arial Narrow"/>
        <family val="2"/>
        <charset val="186"/>
      </rPr>
      <t>(4.3.5.1. Sabiedrībā balstītu sociālo pakalpojumu pieejamības palielināšana, 1. kārta. 20.02.2025. noslēgts līgums ar CFLA)</t>
    </r>
  </si>
  <si>
    <r>
      <rPr>
        <b/>
        <sz val="10"/>
        <color theme="1"/>
        <rFont val="Arial Narrow"/>
        <family val="2"/>
        <charset val="186"/>
      </rPr>
      <t>Digitāla darba ar jaunatni sistēmas attīstība pašvaldības</t>
    </r>
    <r>
      <rPr>
        <sz val="10"/>
        <color theme="1"/>
        <rFont val="Arial Narrow"/>
        <family val="2"/>
        <charset val="186"/>
      </rPr>
      <t xml:space="preserve"> </t>
    </r>
    <r>
      <rPr>
        <sz val="10"/>
        <color theme="0" tint="-0.499984740745262"/>
        <rFont val="Arial Narrow"/>
        <family val="2"/>
        <charset val="186"/>
      </rPr>
      <t xml:space="preserve">(AF 2.3.2.1.i. Dalība projektā Nr. 2.3.2.1.i.0/1/23/I/CFLA/002 </t>
    </r>
    <r>
      <rPr>
        <sz val="10"/>
        <color theme="1"/>
        <rFont val="Arial Narrow"/>
        <family val="2"/>
        <charset val="186"/>
      </rPr>
      <t>)</t>
    </r>
  </si>
  <si>
    <r>
      <rPr>
        <b/>
        <sz val="10"/>
        <rFont val="Arial Narrow"/>
        <family val="2"/>
        <charset val="186"/>
      </rPr>
      <t>Sabiedrībā balstīto sociālo pakalpojumu attīstība Rēzeknes valstspilsētā, 2.kārta</t>
    </r>
    <r>
      <rPr>
        <sz val="10"/>
        <rFont val="Arial Narrow"/>
        <family val="2"/>
        <charset val="186"/>
      </rPr>
      <t xml:space="preserve"> </t>
    </r>
    <r>
      <rPr>
        <sz val="10"/>
        <color theme="0" tint="-0.499984740745262"/>
        <rFont val="Arial Narrow"/>
        <family val="2"/>
        <charset val="186"/>
      </rPr>
      <t>(4.3.5.1. Sabiedrībā balstītu sociālo pakalpojumu pieejamības palielināšana, 2. atlases kārta. Iesniegts projekta iesniegums.)</t>
    </r>
  </si>
  <si>
    <r>
      <t xml:space="preserve">Dotācija sabiedrībā balstīto sociālo pakalpojumu sniegšanai  15 personām 24 mēnešu laikā esošajā SBSP infrastruktūrā. </t>
    </r>
    <r>
      <rPr>
        <b/>
        <sz val="10"/>
        <color theme="1"/>
        <rFont val="Arial Narrow"/>
        <family val="2"/>
        <charset val="186"/>
      </rPr>
      <t xml:space="preserve">Cits finansējums - ES fondu atlikušais finansējums, kas tiks izmaksāts caur starpposma maksājumu pieprasījumu ****. </t>
    </r>
  </si>
  <si>
    <t xml:space="preserve">**** atbalstāmo darbību izmaksu veikšanai sadarbības iestāde finansējuma saņēmējam veic avansa un starpposma maksājumus atbilstoši normatīvajiem aktiem par valsts budžeta līdzekļu plānošanas kārtību Eiropas Savienības fondu projektu īstenošanai un maksājumu veikšanai 2021.–2027. gada plānošanas periodā  (16.punkts - to kopsumma nedrīkst pārsniegt 90 % no projektam piešķirtā Eiropas Savienības fonda finansējuma).  03.09.2024. gada MK noteikumu Nr. 593  22.,23.punkts. Starpposma pārskats tiks planots un iesniegts vismaz vienu reizi 6 mēnešos, kas nodrošina nepārtrauktu projekta finanšu plūsmu. Pašvaldībai ir jānodrošina priekšfinansējums 10% apmērā, ktas tiks atmaksāts pēc gala pārskata apstiprināšanas. </t>
  </si>
  <si>
    <t xml:space="preserve"> Iekārtota un pielāgota vide RPAC ēkā un teritorijā F.Varslavāna ielā 5  pirmsskolas posma speciālo izglītības programmu realizēšanai. PII posms no ēkas Atbrīvošanas alejā 52A tiks pārcelts uz attīstības centra ēku; Nodrošināta ēkas energoefektivitāte, sakārtojot apkures sistēmu; Labiekārtota telpas profesionālās pamatizglītības programmu realizēšanai; Nodrošināta vides pieejamība  (lifts, pacēlāji u.t.t.). </t>
  </si>
  <si>
    <r>
      <rPr>
        <b/>
        <strike/>
        <sz val="10"/>
        <color theme="1"/>
        <rFont val="Arial Narrow"/>
        <family val="2"/>
        <charset val="186"/>
      </rPr>
      <t>Kultūras nama ēkas pārbūve Brāļu Skrindu ielā 3, Rēzeknē</t>
    </r>
    <r>
      <rPr>
        <strike/>
        <sz val="10"/>
        <color theme="1"/>
        <rFont val="Arial Narrow"/>
        <family val="2"/>
        <charset val="186"/>
      </rPr>
      <t xml:space="preserve"> </t>
    </r>
    <r>
      <rPr>
        <strike/>
        <sz val="10"/>
        <color theme="0" tint="-0.499984740745262"/>
        <rFont val="Arial Narrow"/>
        <family val="2"/>
        <charset val="186"/>
      </rPr>
      <t>(EKII-1.1/1)</t>
    </r>
  </si>
  <si>
    <t>14.04.2025. Lēmums nr. 1501; grozījumi 17.04.2025. Lēmums nr. 1521</t>
  </si>
  <si>
    <t xml:space="preserve">Starpība </t>
  </si>
  <si>
    <r>
      <rPr>
        <b/>
        <sz val="10"/>
        <color rgb="FF000000"/>
        <rFont val="Arial Narrow"/>
        <family val="2"/>
        <charset val="186"/>
      </rPr>
      <t>Gaisa piesārņojuma samazināšanas pasākumi Rēzeknē</t>
    </r>
    <r>
      <rPr>
        <sz val="10"/>
        <color rgb="FF000000"/>
        <rFont val="Arial Narrow"/>
        <family val="2"/>
        <charset val="186"/>
      </rPr>
      <t xml:space="preserve"> </t>
    </r>
    <r>
      <rPr>
        <sz val="10"/>
        <color theme="0" tint="-0.499984740745262"/>
        <rFont val="Arial Narrow"/>
        <family val="2"/>
        <charset val="186"/>
      </rPr>
      <t>(Projekta nosaukums "Zaļās infrastruktūras attīstība gaisa kvalitātes uzlabošanai Rēzeknes pilsētā" Nr.2.2.3.5/2/25/I/001, Iesniegts projekta pieteikums )</t>
    </r>
  </si>
  <si>
    <t>pielikums 13.06.2025. PA lēmuma projektam</t>
  </si>
  <si>
    <t>Gaisa kvalitātes uzlabošanas pasākumi atbilstoši Rēzeknes valstspilsētas gaisa kvalitātes uzlabošanas rīcības programmā sniegtajiem ieteikumiem.</t>
  </si>
  <si>
    <r>
      <rPr>
        <b/>
        <strike/>
        <sz val="10"/>
        <color theme="1"/>
        <rFont val="Arial Narrow"/>
        <family val="2"/>
        <charset val="186"/>
      </rPr>
      <t>Šķiroto atkritumu savākšanas laukuma un piebraucamā ceļa ierīkošana Rīgas ielā 44B, Rēzeknē</t>
    </r>
    <r>
      <rPr>
        <strike/>
        <sz val="10"/>
        <color theme="1"/>
        <rFont val="Arial Narrow"/>
        <family val="2"/>
        <charset val="186"/>
      </rPr>
      <t xml:space="preserve"> </t>
    </r>
    <r>
      <rPr>
        <strike/>
        <sz val="10"/>
        <color theme="0" tint="-0.499984740745262"/>
        <rFont val="Arial Narrow"/>
        <family val="2"/>
        <charset val="186"/>
      </rPr>
      <t>(2.2.2.2. Atkritumu dalītā vākšana, 2. kārta)</t>
    </r>
    <r>
      <rPr>
        <strike/>
        <sz val="10"/>
        <color theme="1"/>
        <rFont val="Arial Narrow"/>
        <family val="2"/>
        <charset val="186"/>
      </rPr>
      <t xml:space="preserve"> </t>
    </r>
  </si>
  <si>
    <t>Izņemts no Saraksta ar 14.04.2025. PA lēmumu Nr.1501</t>
  </si>
  <si>
    <t xml:space="preserve"> Jaunā ielas posma izbūve, ietves posma izbūve, ūdensvads, sadzīves kanalizācija; apgaismojums, lietus ūdens novade; dzelzceļa izbūve teritorijā Maskavas un Noliktavu ielu rajonā. Darba algu fonda pieaugums privātajos komersantos 1 940 000 eiro un nefinanšu investīcijas 2 576 000 eiro</t>
  </si>
  <si>
    <r>
      <rPr>
        <b/>
        <sz val="10"/>
        <color rgb="FF000000"/>
        <rFont val="Arial Narrow"/>
        <family val="2"/>
        <charset val="186"/>
      </rPr>
      <t>Industriālās zonas infrastruktūras izveide jaunu uzņēmumu izvietošanai Rēzeknes valstspilsētā</t>
    </r>
    <r>
      <rPr>
        <sz val="10"/>
        <color rgb="FF000000"/>
        <rFont val="Arial Narrow"/>
        <family val="2"/>
        <charset val="186"/>
      </rPr>
      <t xml:space="preserve"> </t>
    </r>
    <r>
      <rPr>
        <sz val="10"/>
        <color theme="0" tint="-0.499984740745262"/>
        <rFont val="Arial Narrow"/>
        <family val="2"/>
        <charset val="186"/>
      </rPr>
      <t>(projekta Nr.5.1.1.1/2/25/A/035). 12.05.2025. saņemts CFLA lēmums ar nosacījumiem.</t>
    </r>
  </si>
  <si>
    <r>
      <rPr>
        <b/>
        <sz val="10"/>
        <color theme="1"/>
        <rFont val="Arial Narrow"/>
        <family val="2"/>
        <charset val="186"/>
      </rPr>
      <t>Rēzeknes pamatskolas-attīstības centra infrastruktūras un mācību vides pilnveide kvalitatīvas un mūsdienīgas izglītības īstenošanai F.Vārslavana 5, Rēzeknē</t>
    </r>
    <r>
      <rPr>
        <sz val="10"/>
        <color theme="1"/>
        <rFont val="Arial Narrow"/>
        <family val="2"/>
        <charset val="186"/>
      </rPr>
      <t xml:space="preserve"> </t>
    </r>
    <r>
      <rPr>
        <sz val="10"/>
        <color theme="0" tint="-0.499984740745262"/>
        <rFont val="Arial Narrow"/>
        <family val="2"/>
        <charset val="186"/>
      </rPr>
      <t>(projekta Nr. 4.2.1.3/1/24/I/007) 27.05.2025. CFLA iesniegti precizējumi)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</si>
</sst>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Times New Roman"/>
      <family val="2"/>
      <charset val="186"/>
    </font>
    <font>
      <sz val="12"/>
      <color theme="1"/>
      <name val="Times New Roman"/>
      <family val="1"/>
      <charset val="186"/>
    </font>
    <font>
      <sz val="12"/>
      <color theme="1"/>
      <name val="Aptos Narrow"/>
      <family val="2"/>
      <charset val="186"/>
      <scheme val="minor"/>
    </font>
    <font>
      <i/>
      <sz val="12"/>
      <color theme="1"/>
      <name val="Aptos Narrow"/>
      <family val="2"/>
      <scheme val="minor"/>
    </font>
    <font>
      <sz val="8"/>
      <color theme="1"/>
      <name val="Times New Roman"/>
      <family val="1"/>
      <charset val="186"/>
    </font>
    <font>
      <i/>
      <sz val="10"/>
      <color theme="1"/>
      <name val="Aptos Narrow"/>
      <family val="2"/>
      <scheme val="minor"/>
    </font>
    <font>
      <sz val="10"/>
      <color theme="1"/>
      <name val="Aptos Narrow"/>
      <family val="2"/>
      <scheme val="minor"/>
    </font>
    <font>
      <sz val="10"/>
      <color theme="1"/>
      <name val="Arial Narrow"/>
      <family val="2"/>
      <charset val="186"/>
    </font>
    <font>
      <b/>
      <sz val="10"/>
      <color theme="1"/>
      <name val="Arial Narrow"/>
      <family val="2"/>
      <charset val="186"/>
    </font>
    <font>
      <b/>
      <sz val="10"/>
      <color theme="1"/>
      <name val="Calibri"/>
      <family val="2"/>
      <charset val="186"/>
    </font>
    <font>
      <b/>
      <sz val="10"/>
      <color rgb="FF000000"/>
      <name val="Arial Narrow"/>
      <family val="2"/>
      <charset val="186"/>
    </font>
    <font>
      <sz val="10"/>
      <color rgb="FF000000"/>
      <name val="Arial Narrow"/>
      <family val="2"/>
      <charset val="186"/>
    </font>
    <font>
      <sz val="10"/>
      <name val="Arial Narrow"/>
      <family val="2"/>
      <charset val="186"/>
    </font>
    <font>
      <b/>
      <sz val="10"/>
      <name val="Arial Narrow"/>
      <family val="2"/>
      <charset val="186"/>
    </font>
    <font>
      <strike/>
      <sz val="10"/>
      <color theme="1"/>
      <name val="Arial Narrow"/>
      <family val="2"/>
      <charset val="186"/>
    </font>
    <font>
      <b/>
      <strike/>
      <sz val="10"/>
      <color theme="1"/>
      <name val="Arial Narrow"/>
      <family val="2"/>
      <charset val="186"/>
    </font>
    <font>
      <i/>
      <sz val="10"/>
      <color theme="1"/>
      <name val="Aptos Narrow"/>
      <family val="2"/>
      <scheme val="minor"/>
    </font>
    <font>
      <sz val="10"/>
      <color theme="0" tint="-0.499984740745262"/>
      <name val="Arial Narrow"/>
      <family val="2"/>
      <charset val="186"/>
    </font>
    <font>
      <strike/>
      <sz val="10"/>
      <color theme="0" tint="-0.499984740745262"/>
      <name val="Arial Narrow"/>
      <family val="2"/>
      <charset val="186"/>
    </font>
    <font>
      <sz val="10"/>
      <color rgb="FFFF0000"/>
      <name val="Arial Narrow"/>
      <family val="2"/>
      <charset val="186"/>
    </font>
    <font>
      <sz val="10"/>
      <color rgb="FFFF0000"/>
      <name val="Times New Roman"/>
      <family val="1"/>
      <charset val="186"/>
    </font>
    <font>
      <sz val="10"/>
      <color rgb="FF7030A0"/>
      <name val="Times New Roman"/>
      <family val="1"/>
      <charset val="186"/>
    </font>
    <font>
      <b/>
      <sz val="9"/>
      <color rgb="FF7030A0"/>
      <name val="Times New Roman"/>
      <family val="1"/>
      <charset val="186"/>
    </font>
    <font>
      <sz val="9"/>
      <color rgb="FF7030A0"/>
      <name val="Times New Roman"/>
      <family val="1"/>
      <charset val="186"/>
    </font>
    <font>
      <sz val="9"/>
      <color rgb="FFFF0000"/>
      <name val="Times New Roman"/>
      <family val="1"/>
      <charset val="186"/>
    </font>
    <font>
      <sz val="11"/>
      <color rgb="FFFF0000"/>
      <name val="Aptos Narrow"/>
      <family val="2"/>
      <charset val="186"/>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top" wrapText="1"/>
    </xf>
    <xf numFmtId="0" fontId="5" fillId="0" borderId="0" xfId="0" applyFont="1"/>
    <xf numFmtId="0" fontId="6" fillId="0" borderId="0" xfId="0" applyFont="1"/>
    <xf numFmtId="0" fontId="7" fillId="0" borderId="6" xfId="0" applyFont="1" applyBorder="1" applyAlignment="1">
      <alignment horizontal="center" vertical="top" wrapText="1"/>
    </xf>
    <xf numFmtId="0" fontId="8" fillId="2" borderId="7"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6" xfId="0" applyFont="1" applyFill="1" applyBorder="1" applyAlignment="1">
      <alignment horizontal="center" vertical="center"/>
    </xf>
    <xf numFmtId="0" fontId="7" fillId="2" borderId="6" xfId="0" applyFont="1" applyFill="1" applyBorder="1" applyAlignment="1">
      <alignment horizontal="center" vertical="top" wrapText="1"/>
    </xf>
    <xf numFmtId="4" fontId="7" fillId="0" borderId="6" xfId="0" applyNumberFormat="1" applyFont="1" applyBorder="1" applyAlignment="1">
      <alignment horizontal="center" vertical="top" wrapText="1"/>
    </xf>
    <xf numFmtId="4" fontId="4" fillId="0" borderId="0" xfId="0" applyNumberFormat="1" applyFont="1" applyAlignment="1">
      <alignment horizontal="center" vertical="top" wrapText="1"/>
    </xf>
    <xf numFmtId="4" fontId="2" fillId="0" borderId="0" xfId="0" applyNumberFormat="1" applyFont="1"/>
    <xf numFmtId="0" fontId="7" fillId="0" borderId="10" xfId="0" applyFont="1" applyBorder="1" applyAlignment="1">
      <alignment horizontal="center" vertical="center" wrapText="1"/>
    </xf>
    <xf numFmtId="0" fontId="8" fillId="2" borderId="9" xfId="0" applyFont="1" applyFill="1" applyBorder="1" applyAlignment="1">
      <alignment horizontal="center" vertical="top" wrapText="1"/>
    </xf>
    <xf numFmtId="4" fontId="8" fillId="0" borderId="6" xfId="0" applyNumberFormat="1" applyFont="1" applyBorder="1" applyAlignment="1">
      <alignment horizontal="center" vertical="top" wrapText="1"/>
    </xf>
    <xf numFmtId="4" fontId="7" fillId="0" borderId="10" xfId="0" applyNumberFormat="1" applyFont="1" applyBorder="1" applyAlignment="1">
      <alignment horizontal="center" vertical="top"/>
    </xf>
    <xf numFmtId="4" fontId="7" fillId="0" borderId="9" xfId="0" applyNumberFormat="1" applyFont="1" applyBorder="1" applyAlignment="1">
      <alignment horizontal="center" vertical="top" wrapText="1"/>
    </xf>
    <xf numFmtId="0" fontId="7" fillId="0" borderId="9" xfId="0" applyFont="1" applyBorder="1" applyAlignment="1">
      <alignment horizontal="center" vertical="top" wrapText="1"/>
    </xf>
    <xf numFmtId="4" fontId="8" fillId="0" borderId="9" xfId="0" applyNumberFormat="1" applyFont="1" applyBorder="1" applyAlignment="1">
      <alignment horizontal="center" vertical="top"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2" borderId="15" xfId="0" applyFont="1" applyFill="1" applyBorder="1" applyAlignment="1">
      <alignment horizontal="center" vertical="center"/>
    </xf>
    <xf numFmtId="0" fontId="14" fillId="0" borderId="12" xfId="0" applyFont="1" applyBorder="1" applyAlignment="1">
      <alignment horizontal="center" vertical="center" wrapText="1"/>
    </xf>
    <xf numFmtId="4" fontId="12" fillId="0" borderId="12" xfId="0" applyNumberFormat="1" applyFont="1" applyBorder="1" applyAlignment="1">
      <alignment horizontal="center" vertical="top"/>
    </xf>
    <xf numFmtId="4" fontId="12" fillId="0" borderId="9" xfId="0" applyNumberFormat="1" applyFont="1" applyBorder="1" applyAlignment="1">
      <alignment horizontal="center" vertical="top" wrapText="1"/>
    </xf>
    <xf numFmtId="0" fontId="12" fillId="0" borderId="9" xfId="0" applyFont="1" applyBorder="1" applyAlignment="1">
      <alignment horizontal="center" vertical="top" wrapText="1"/>
    </xf>
    <xf numFmtId="4" fontId="13" fillId="0" borderId="9" xfId="0" applyNumberFormat="1" applyFont="1" applyBorder="1" applyAlignment="1">
      <alignment horizontal="center" vertical="top" wrapText="1"/>
    </xf>
    <xf numFmtId="0" fontId="7" fillId="0" borderId="6" xfId="0" applyFont="1" applyBorder="1" applyAlignment="1">
      <alignment horizontal="center" vertical="center"/>
    </xf>
    <xf numFmtId="4" fontId="7" fillId="0" borderId="6" xfId="0" applyNumberFormat="1" applyFont="1" applyBorder="1" applyAlignment="1">
      <alignment horizontal="center" vertical="top"/>
    </xf>
    <xf numFmtId="0" fontId="8" fillId="0" borderId="6" xfId="0" applyFont="1" applyBorder="1" applyAlignment="1">
      <alignment horizontal="center" vertical="center" wrapText="1"/>
    </xf>
    <xf numFmtId="4" fontId="7" fillId="3" borderId="6" xfId="0" applyNumberFormat="1" applyFont="1" applyFill="1" applyBorder="1" applyAlignment="1">
      <alignment horizontal="center" vertical="top" wrapText="1"/>
    </xf>
    <xf numFmtId="0" fontId="7" fillId="3" borderId="6" xfId="0" applyFont="1" applyFill="1" applyBorder="1" applyAlignment="1">
      <alignment horizontal="center" vertical="top" wrapText="1"/>
    </xf>
    <xf numFmtId="4" fontId="8" fillId="3" borderId="6" xfId="0" applyNumberFormat="1" applyFont="1" applyFill="1" applyBorder="1" applyAlignment="1">
      <alignment horizontal="center" vertical="top" wrapText="1"/>
    </xf>
    <xf numFmtId="2" fontId="7" fillId="3" borderId="6" xfId="0" applyNumberFormat="1" applyFont="1" applyFill="1" applyBorder="1" applyAlignment="1">
      <alignment horizontal="center" vertical="top" wrapText="1"/>
    </xf>
    <xf numFmtId="0" fontId="12" fillId="0" borderId="15" xfId="0" applyFont="1" applyBorder="1" applyAlignment="1">
      <alignment horizontal="center" vertical="center"/>
    </xf>
    <xf numFmtId="0" fontId="12" fillId="0" borderId="10" xfId="0" applyFont="1" applyBorder="1" applyAlignment="1">
      <alignment horizontal="center" vertical="center" wrapText="1"/>
    </xf>
    <xf numFmtId="4" fontId="12" fillId="0" borderId="10" xfId="0" applyNumberFormat="1" applyFont="1" applyBorder="1" applyAlignment="1">
      <alignment horizontal="center" vertical="top"/>
    </xf>
    <xf numFmtId="4" fontId="12" fillId="0" borderId="6" xfId="0" applyNumberFormat="1" applyFont="1" applyBorder="1" applyAlignment="1">
      <alignment horizontal="center" vertical="top" wrapText="1"/>
    </xf>
    <xf numFmtId="0" fontId="12" fillId="0" borderId="6" xfId="0" applyFont="1" applyBorder="1" applyAlignment="1">
      <alignment horizontal="center" vertical="top" wrapText="1"/>
    </xf>
    <xf numFmtId="4" fontId="13" fillId="0" borderId="6" xfId="0" applyNumberFormat="1" applyFont="1" applyBorder="1" applyAlignment="1">
      <alignment horizontal="center" vertical="top" wrapText="1"/>
    </xf>
    <xf numFmtId="0" fontId="11" fillId="0" borderId="10" xfId="0" applyFont="1" applyBorder="1" applyAlignment="1">
      <alignment horizontal="center" vertical="center" wrapText="1"/>
    </xf>
    <xf numFmtId="49" fontId="14" fillId="0" borderId="10" xfId="0" applyNumberFormat="1" applyFont="1" applyBorder="1" applyAlignment="1">
      <alignment horizontal="center" vertical="center" wrapText="1"/>
    </xf>
    <xf numFmtId="0" fontId="7" fillId="0" borderId="17" xfId="0" applyFont="1" applyBorder="1" applyAlignment="1">
      <alignment horizontal="center" vertical="center"/>
    </xf>
    <xf numFmtId="0" fontId="11" fillId="0" borderId="14" xfId="0" applyFont="1" applyBorder="1" applyAlignment="1">
      <alignment horizontal="center" vertical="center" wrapText="1"/>
    </xf>
    <xf numFmtId="4" fontId="7" fillId="0" borderId="13" xfId="0" applyNumberFormat="1" applyFont="1" applyBorder="1" applyAlignment="1">
      <alignment horizontal="center" vertical="top" wrapText="1"/>
    </xf>
    <xf numFmtId="4" fontId="8" fillId="0" borderId="13" xfId="0" applyNumberFormat="1" applyFont="1" applyBorder="1" applyAlignment="1">
      <alignment horizontal="center" vertical="top" wrapText="1"/>
    </xf>
    <xf numFmtId="0" fontId="7" fillId="0" borderId="13" xfId="0" applyFont="1" applyBorder="1" applyAlignment="1">
      <alignment horizontal="center" vertical="top" wrapText="1"/>
    </xf>
    <xf numFmtId="0" fontId="20" fillId="0" borderId="0" xfId="0" applyFont="1" applyAlignment="1">
      <alignment horizontal="center" vertical="center"/>
    </xf>
    <xf numFmtId="4" fontId="22" fillId="0" borderId="0" xfId="0" applyNumberFormat="1" applyFont="1" applyAlignment="1">
      <alignment horizontal="center" vertical="top" wrapText="1"/>
    </xf>
    <xf numFmtId="4" fontId="23" fillId="0" borderId="0" xfId="0" applyNumberFormat="1" applyFont="1" applyAlignment="1">
      <alignment horizontal="center" vertical="top" wrapText="1"/>
    </xf>
    <xf numFmtId="0" fontId="21" fillId="0" borderId="0" xfId="0" applyFont="1" applyAlignment="1">
      <alignment horizontal="center" vertical="center" wrapText="1"/>
    </xf>
    <xf numFmtId="4" fontId="24" fillId="0" borderId="0" xfId="0" applyNumberFormat="1" applyFont="1" applyAlignment="1">
      <alignment horizontal="center" vertical="top" wrapText="1"/>
    </xf>
    <xf numFmtId="49" fontId="14" fillId="0" borderId="6" xfId="0" applyNumberFormat="1" applyFont="1" applyBorder="1" applyAlignment="1">
      <alignment horizontal="center" vertical="top" wrapText="1"/>
    </xf>
    <xf numFmtId="0" fontId="7" fillId="0" borderId="6" xfId="0" applyFont="1" applyBorder="1" applyAlignment="1">
      <alignment horizontal="center" vertical="center" wrapText="1"/>
    </xf>
    <xf numFmtId="4" fontId="19" fillId="0" borderId="6" xfId="0" applyNumberFormat="1" applyFont="1" applyBorder="1" applyAlignment="1">
      <alignment horizontal="center" vertical="top" wrapText="1"/>
    </xf>
    <xf numFmtId="2" fontId="7" fillId="0" borderId="6" xfId="0" applyNumberFormat="1" applyFont="1" applyBorder="1" applyAlignment="1">
      <alignment horizontal="center" vertical="top" wrapText="1"/>
    </xf>
    <xf numFmtId="0" fontId="16" fillId="0" borderId="0" xfId="0" applyFont="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25"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ina Labanovska" id="{85AA1ABD-FCCD-4624-994D-709D5FF0D070}" userId="S-1-5-21-1870906958-2276025478-888752730-21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7" dT="2024-10-07T10:17:37.77" personId="{85AA1ABD-FCCD-4624-994D-709D5FF0D070}" id="{9967050C-7B78-4345-B20A-FBC715C1995D}">
    <text>126009.7 EUR 15 % pašvaldības līdzfinansējums + 70 000 EUR būvniecības ieceres dokumentācijas sagatavošanas, autoruzraudzības un būvuzraudzības izmaksas (pašvaldības finansējums ārpus projekta budžeta)</text>
  </threadedComment>
  <threadedComment ref="R7" dT="2025-06-04T08:11:33.64" personId="{85AA1ABD-FCCD-4624-994D-709D5FF0D070}" id="{9F4F99A2-4DAB-404E-92CD-4FC26FF3011E}">
    <text>Ņemot vērā, ka projekta īstenošanas uzsākšana ir plānota 2026.gadā, ES avanss un aiņēmums būs nepieciešami 2026.gadā, nevis 2025.gadā.</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1"/>
  <sheetViews>
    <sheetView tabSelected="1" zoomScaleNormal="100" workbookViewId="0">
      <pane ySplit="4" topLeftCell="A5" activePane="bottomLeft" state="frozen"/>
      <selection pane="bottomLeft" activeCell="AB9" sqref="AB9:AB10"/>
    </sheetView>
  </sheetViews>
  <sheetFormatPr defaultColWidth="7.75" defaultRowHeight="15.75" x14ac:dyDescent="0.25"/>
  <cols>
    <col min="1" max="1" width="7.875" style="2" bestFit="1" customWidth="1"/>
    <col min="2" max="2" width="32.125" style="2" bestFit="1" customWidth="1"/>
    <col min="3" max="3" width="10.625" style="2" customWidth="1"/>
    <col min="4" max="4" width="10.75" style="2" customWidth="1"/>
    <col min="5" max="5" width="11.25" style="2" customWidth="1"/>
    <col min="6" max="6" width="10.375" style="2" customWidth="1"/>
    <col min="7" max="7" width="11" style="2" customWidth="1"/>
    <col min="8" max="8" width="10.625" style="2" customWidth="1"/>
    <col min="9" max="9" width="12.375" style="2" customWidth="1"/>
    <col min="10" max="11" width="12.25" style="2" customWidth="1"/>
    <col min="12" max="12" width="9.625" style="2" customWidth="1"/>
    <col min="13" max="13" width="9.875" style="2" customWidth="1"/>
    <col min="14" max="14" width="11.75" style="2" bestFit="1" customWidth="1"/>
    <col min="15" max="15" width="9.875" style="2" customWidth="1"/>
    <col min="16" max="16" width="10" style="2" customWidth="1"/>
    <col min="17" max="17" width="8.75" style="2" customWidth="1"/>
    <col min="18" max="18" width="8.625" style="2" customWidth="1"/>
    <col min="19" max="19" width="9.5" style="2" customWidth="1"/>
    <col min="20" max="20" width="8.75" style="2" customWidth="1"/>
    <col min="21" max="21" width="8.375" style="2" customWidth="1"/>
    <col min="22" max="22" width="10.125" style="2" customWidth="1"/>
    <col min="23" max="23" width="6.375" style="2" customWidth="1"/>
    <col min="24" max="24" width="9.625" style="2" customWidth="1"/>
    <col min="25" max="25" width="10.375" style="2" customWidth="1"/>
    <col min="26" max="26" width="11.5" style="2" customWidth="1"/>
    <col min="27" max="27" width="8.875" style="2" customWidth="1"/>
    <col min="28" max="28" width="11.375" style="2" customWidth="1"/>
    <col min="29" max="29" width="6.625" style="2" customWidth="1"/>
    <col min="30" max="30" width="8.625" style="2" customWidth="1"/>
    <col min="31" max="31" width="10.625" style="2" customWidth="1"/>
    <col min="32" max="32" width="9.375" style="2" customWidth="1"/>
    <col min="33" max="33" width="8.25" style="2" customWidth="1"/>
    <col min="34" max="34" width="10.5" style="2" customWidth="1"/>
    <col min="35" max="35" width="6.875" style="2" bestFit="1" customWidth="1"/>
    <col min="36" max="36" width="7.625" style="2" customWidth="1"/>
    <col min="37" max="38" width="7.75" style="2" bestFit="1" customWidth="1"/>
    <col min="39" max="39" width="7.625" style="2" bestFit="1" customWidth="1"/>
    <col min="40" max="40" width="19.875" style="2" customWidth="1"/>
    <col min="41" max="41" width="22.75" style="2" customWidth="1"/>
    <col min="42" max="16384" width="7.75" style="2"/>
  </cols>
  <sheetData>
    <row r="1" spans="1:40" ht="16.5" thickBot="1" x14ac:dyDescent="0.3">
      <c r="B1" s="2" t="s">
        <v>0</v>
      </c>
      <c r="AA1" s="64"/>
      <c r="AB1" s="64"/>
      <c r="AC1" s="64"/>
      <c r="AD1" s="64"/>
      <c r="AE1" s="64"/>
      <c r="AF1" s="64"/>
      <c r="AG1" s="64"/>
      <c r="AH1" s="64"/>
      <c r="AI1" s="64"/>
      <c r="AK1" s="75" t="s">
        <v>55</v>
      </c>
      <c r="AL1" s="75"/>
      <c r="AM1" s="75"/>
      <c r="AN1" s="75"/>
    </row>
    <row r="2" spans="1:40" s="1" customFormat="1" ht="34.5" customHeight="1" x14ac:dyDescent="0.25">
      <c r="A2" s="71" t="s">
        <v>1</v>
      </c>
      <c r="B2" s="73" t="s">
        <v>2</v>
      </c>
      <c r="C2" s="67" t="s">
        <v>3</v>
      </c>
      <c r="D2" s="68"/>
      <c r="E2" s="68"/>
      <c r="F2" s="68"/>
      <c r="G2" s="68"/>
      <c r="H2" s="68"/>
      <c r="I2" s="68"/>
      <c r="J2" s="69"/>
      <c r="K2" s="67" t="s">
        <v>4</v>
      </c>
      <c r="L2" s="68"/>
      <c r="M2" s="68"/>
      <c r="N2" s="68"/>
      <c r="O2" s="69"/>
      <c r="P2" s="67" t="s">
        <v>5</v>
      </c>
      <c r="Q2" s="68"/>
      <c r="R2" s="68"/>
      <c r="S2" s="68"/>
      <c r="T2" s="68"/>
      <c r="U2" s="68"/>
      <c r="V2" s="68"/>
      <c r="W2" s="68"/>
      <c r="X2" s="68"/>
      <c r="Y2" s="68"/>
      <c r="Z2" s="68"/>
      <c r="AA2" s="68"/>
      <c r="AB2" s="68"/>
      <c r="AC2" s="68"/>
      <c r="AD2" s="68"/>
      <c r="AE2" s="68"/>
      <c r="AF2" s="68"/>
      <c r="AG2" s="68"/>
      <c r="AH2" s="68"/>
      <c r="AI2" s="68"/>
      <c r="AJ2" s="68"/>
      <c r="AK2" s="68"/>
      <c r="AL2" s="68"/>
      <c r="AM2" s="70"/>
      <c r="AN2" s="65" t="s">
        <v>6</v>
      </c>
    </row>
    <row r="3" spans="1:40" s="1" customFormat="1" ht="51" x14ac:dyDescent="0.25">
      <c r="A3" s="72"/>
      <c r="B3" s="74"/>
      <c r="C3" s="10" t="s">
        <v>7</v>
      </c>
      <c r="D3" s="11" t="s">
        <v>8</v>
      </c>
      <c r="E3" s="11" t="s">
        <v>9</v>
      </c>
      <c r="F3" s="11" t="s">
        <v>10</v>
      </c>
      <c r="G3" s="11" t="s">
        <v>11</v>
      </c>
      <c r="H3" s="11" t="s">
        <v>12</v>
      </c>
      <c r="I3" s="11" t="s">
        <v>13</v>
      </c>
      <c r="J3" s="12" t="s">
        <v>14</v>
      </c>
      <c r="K3" s="10" t="s">
        <v>15</v>
      </c>
      <c r="L3" s="11" t="s">
        <v>16</v>
      </c>
      <c r="M3" s="11" t="s">
        <v>17</v>
      </c>
      <c r="N3" s="11" t="s">
        <v>18</v>
      </c>
      <c r="O3" s="12" t="s">
        <v>19</v>
      </c>
      <c r="P3" s="10" t="s">
        <v>20</v>
      </c>
      <c r="Q3" s="11">
        <v>2024</v>
      </c>
      <c r="R3" s="11">
        <v>2025</v>
      </c>
      <c r="S3" s="11">
        <v>2026</v>
      </c>
      <c r="T3" s="11">
        <v>2027</v>
      </c>
      <c r="U3" s="11" t="s">
        <v>21</v>
      </c>
      <c r="V3" s="19" t="s">
        <v>22</v>
      </c>
      <c r="W3" s="11">
        <v>2024</v>
      </c>
      <c r="X3" s="11">
        <v>2025</v>
      </c>
      <c r="Y3" s="11">
        <v>2026</v>
      </c>
      <c r="Z3" s="11">
        <v>2027</v>
      </c>
      <c r="AA3" s="11" t="s">
        <v>23</v>
      </c>
      <c r="AB3" s="19" t="s">
        <v>24</v>
      </c>
      <c r="AC3" s="11">
        <v>2024</v>
      </c>
      <c r="AD3" s="11">
        <v>2025</v>
      </c>
      <c r="AE3" s="11">
        <v>2026</v>
      </c>
      <c r="AF3" s="11">
        <v>2027</v>
      </c>
      <c r="AG3" s="11" t="s">
        <v>23</v>
      </c>
      <c r="AH3" s="19" t="s">
        <v>25</v>
      </c>
      <c r="AI3" s="11">
        <v>2024</v>
      </c>
      <c r="AJ3" s="11">
        <v>2025</v>
      </c>
      <c r="AK3" s="11">
        <v>2026</v>
      </c>
      <c r="AL3" s="11">
        <v>2027</v>
      </c>
      <c r="AM3" s="11" t="s">
        <v>23</v>
      </c>
      <c r="AN3" s="66"/>
    </row>
    <row r="4" spans="1:40" s="4" customFormat="1" ht="25.5" x14ac:dyDescent="0.2">
      <c r="A4" s="27"/>
      <c r="B4" s="13"/>
      <c r="C4" s="14" t="s">
        <v>26</v>
      </c>
      <c r="D4" s="14">
        <v>2</v>
      </c>
      <c r="E4" s="14" t="s">
        <v>27</v>
      </c>
      <c r="F4" s="14">
        <v>4</v>
      </c>
      <c r="G4" s="14" t="s">
        <v>28</v>
      </c>
      <c r="H4" s="14">
        <v>6</v>
      </c>
      <c r="I4" s="14">
        <v>7</v>
      </c>
      <c r="J4" s="14" t="s">
        <v>29</v>
      </c>
      <c r="K4" s="14" t="s">
        <v>30</v>
      </c>
      <c r="L4" s="14">
        <v>10</v>
      </c>
      <c r="M4" s="14">
        <v>11</v>
      </c>
      <c r="N4" s="14">
        <v>12</v>
      </c>
      <c r="O4" s="14">
        <v>13</v>
      </c>
      <c r="P4" s="14" t="s">
        <v>31</v>
      </c>
      <c r="Q4" s="14">
        <v>15</v>
      </c>
      <c r="R4" s="14">
        <v>16</v>
      </c>
      <c r="S4" s="14">
        <v>17</v>
      </c>
      <c r="T4" s="14">
        <v>18</v>
      </c>
      <c r="U4" s="14">
        <v>19</v>
      </c>
      <c r="V4" s="14" t="s">
        <v>32</v>
      </c>
      <c r="W4" s="14">
        <v>21</v>
      </c>
      <c r="X4" s="14">
        <v>22</v>
      </c>
      <c r="Y4" s="14">
        <v>23</v>
      </c>
      <c r="Z4" s="14">
        <v>24</v>
      </c>
      <c r="AA4" s="14">
        <v>25</v>
      </c>
      <c r="AB4" s="14" t="s">
        <v>33</v>
      </c>
      <c r="AC4" s="14">
        <v>27</v>
      </c>
      <c r="AD4" s="14">
        <v>28</v>
      </c>
      <c r="AE4" s="14">
        <v>29</v>
      </c>
      <c r="AF4" s="14">
        <v>30</v>
      </c>
      <c r="AG4" s="14">
        <v>31</v>
      </c>
      <c r="AH4" s="14" t="s">
        <v>34</v>
      </c>
      <c r="AI4" s="14">
        <v>33</v>
      </c>
      <c r="AJ4" s="14">
        <v>34</v>
      </c>
      <c r="AK4" s="14">
        <v>35</v>
      </c>
      <c r="AL4" s="14">
        <v>36</v>
      </c>
      <c r="AM4" s="14">
        <v>37</v>
      </c>
      <c r="AN4" s="14">
        <v>38</v>
      </c>
    </row>
    <row r="5" spans="1:40" s="4" customFormat="1" ht="141.75" customHeight="1" x14ac:dyDescent="0.2">
      <c r="A5" s="25">
        <v>1</v>
      </c>
      <c r="B5" s="46" t="s">
        <v>60</v>
      </c>
      <c r="C5" s="21">
        <f>D5+I5</f>
        <v>6564784.7599999998</v>
      </c>
      <c r="D5" s="15">
        <v>5000000</v>
      </c>
      <c r="E5" s="15">
        <f t="shared" ref="E5:E10" si="0">D5/C5</f>
        <v>0.76163959410605264</v>
      </c>
      <c r="F5" s="15">
        <f>D5*0.5</f>
        <v>2500000</v>
      </c>
      <c r="G5" s="9">
        <f t="shared" ref="G5:G9" si="1">F5/D5</f>
        <v>0.5</v>
      </c>
      <c r="H5" s="9">
        <v>0</v>
      </c>
      <c r="I5" s="15">
        <v>1564784.76</v>
      </c>
      <c r="J5" s="15">
        <f t="shared" ref="J5:J10" si="2">I5/C5</f>
        <v>0.23836040589394739</v>
      </c>
      <c r="K5" s="20">
        <f t="shared" ref="K5:K12" si="3">L5+M5+N5+O5</f>
        <v>6564784.7599999998</v>
      </c>
      <c r="L5" s="15">
        <f t="shared" ref="L5:L10" si="4">F5</f>
        <v>2500000</v>
      </c>
      <c r="M5" s="15">
        <f>D5-F5</f>
        <v>2500000</v>
      </c>
      <c r="N5" s="43">
        <v>1564784.76</v>
      </c>
      <c r="O5" s="15">
        <v>0</v>
      </c>
      <c r="P5" s="20">
        <f>R5+S5+T5</f>
        <v>2500000</v>
      </c>
      <c r="Q5" s="15">
        <v>0</v>
      </c>
      <c r="R5" s="15">
        <v>0</v>
      </c>
      <c r="S5" s="15">
        <v>2000000</v>
      </c>
      <c r="T5" s="15">
        <f>F5*0.2</f>
        <v>500000</v>
      </c>
      <c r="U5" s="15">
        <v>0</v>
      </c>
      <c r="V5" s="20">
        <f t="shared" ref="V5:V10" si="5">W5+X5+Y5+Z5+AA5</f>
        <v>2500000</v>
      </c>
      <c r="W5" s="15">
        <v>0</v>
      </c>
      <c r="X5" s="15">
        <v>0</v>
      </c>
      <c r="Y5" s="15">
        <v>2000000</v>
      </c>
      <c r="Z5" s="15">
        <v>500000</v>
      </c>
      <c r="AA5" s="15">
        <v>0</v>
      </c>
      <c r="AB5" s="20">
        <f>AC5+AD5+AE5+AF5+AG5</f>
        <v>1564784.76</v>
      </c>
      <c r="AC5" s="15">
        <v>0</v>
      </c>
      <c r="AD5" s="15">
        <v>0</v>
      </c>
      <c r="AE5" s="15">
        <v>0</v>
      </c>
      <c r="AF5" s="15">
        <v>932352.94</v>
      </c>
      <c r="AG5" s="43">
        <v>632431.82000000007</v>
      </c>
      <c r="AH5" s="20">
        <f>AI5+AJ5+AK5+AL5+AM5</f>
        <v>0</v>
      </c>
      <c r="AI5" s="15">
        <v>0</v>
      </c>
      <c r="AJ5" s="15">
        <v>0</v>
      </c>
      <c r="AK5" s="15">
        <v>0</v>
      </c>
      <c r="AL5" s="15">
        <f>O5</f>
        <v>0</v>
      </c>
      <c r="AM5" s="15">
        <v>0</v>
      </c>
      <c r="AN5" s="9" t="s">
        <v>59</v>
      </c>
    </row>
    <row r="6" spans="1:40" s="4" customFormat="1" ht="51" x14ac:dyDescent="0.2">
      <c r="A6" s="26">
        <v>2</v>
      </c>
      <c r="B6" s="28" t="s">
        <v>57</v>
      </c>
      <c r="C6" s="29"/>
      <c r="D6" s="30"/>
      <c r="E6" s="31"/>
      <c r="F6" s="30"/>
      <c r="G6" s="31"/>
      <c r="H6" s="31"/>
      <c r="I6" s="30"/>
      <c r="J6" s="31"/>
      <c r="K6" s="32"/>
      <c r="L6" s="30"/>
      <c r="M6" s="30"/>
      <c r="N6" s="30"/>
      <c r="O6" s="22"/>
      <c r="P6" s="24"/>
      <c r="Q6" s="22"/>
      <c r="R6" s="22"/>
      <c r="S6" s="22"/>
      <c r="T6" s="22"/>
      <c r="U6" s="22"/>
      <c r="V6" s="24"/>
      <c r="W6" s="22"/>
      <c r="X6" s="22"/>
      <c r="Y6" s="22"/>
      <c r="Z6" s="22"/>
      <c r="AA6" s="22"/>
      <c r="AB6" s="24"/>
      <c r="AC6" s="22"/>
      <c r="AD6" s="22"/>
      <c r="AE6" s="22"/>
      <c r="AF6" s="22"/>
      <c r="AG6" s="22"/>
      <c r="AH6" s="24"/>
      <c r="AI6" s="22"/>
      <c r="AJ6" s="22"/>
      <c r="AK6" s="22"/>
      <c r="AL6" s="22"/>
      <c r="AM6" s="22"/>
      <c r="AN6" s="23" t="s">
        <v>58</v>
      </c>
    </row>
    <row r="7" spans="1:40" s="4" customFormat="1" ht="191.25" x14ac:dyDescent="0.2">
      <c r="A7" s="33">
        <v>3</v>
      </c>
      <c r="B7" s="59" t="s">
        <v>61</v>
      </c>
      <c r="C7" s="21">
        <f t="shared" ref="C7:C12" si="6">D7+I7</f>
        <v>910064</v>
      </c>
      <c r="D7" s="15">
        <v>714055</v>
      </c>
      <c r="E7" s="15">
        <f t="shared" si="0"/>
        <v>0.78462064206473392</v>
      </c>
      <c r="F7" s="15">
        <f>D7*0.3</f>
        <v>214216.5</v>
      </c>
      <c r="G7" s="9">
        <f t="shared" si="1"/>
        <v>0.3</v>
      </c>
      <c r="H7" s="9">
        <v>0</v>
      </c>
      <c r="I7" s="15">
        <v>196009</v>
      </c>
      <c r="J7" s="15">
        <f t="shared" si="2"/>
        <v>0.21537935793526608</v>
      </c>
      <c r="K7" s="20">
        <f t="shared" si="3"/>
        <v>910064</v>
      </c>
      <c r="L7" s="15">
        <f t="shared" si="4"/>
        <v>214216.5</v>
      </c>
      <c r="M7" s="15">
        <f t="shared" ref="M7:M9" si="7">D7-F7</f>
        <v>499838.5</v>
      </c>
      <c r="N7" s="15">
        <v>196009</v>
      </c>
      <c r="O7" s="15">
        <v>0</v>
      </c>
      <c r="P7" s="20">
        <f>Q7+R7+S7+T7+U7</f>
        <v>214216.5</v>
      </c>
      <c r="Q7" s="15">
        <v>0</v>
      </c>
      <c r="R7" s="60">
        <v>0</v>
      </c>
      <c r="S7" s="60">
        <v>214216.5</v>
      </c>
      <c r="T7" s="15">
        <v>0</v>
      </c>
      <c r="U7" s="15">
        <v>0</v>
      </c>
      <c r="V7" s="20">
        <f t="shared" si="5"/>
        <v>499838.5</v>
      </c>
      <c r="W7" s="15">
        <v>0</v>
      </c>
      <c r="X7" s="60">
        <v>0</v>
      </c>
      <c r="Y7" s="60">
        <v>428432.5</v>
      </c>
      <c r="Z7" s="15">
        <v>71406</v>
      </c>
      <c r="AA7" s="15">
        <v>0</v>
      </c>
      <c r="AB7" s="20">
        <f>AC7+AD7+AE7+AF7+AG7</f>
        <v>196009</v>
      </c>
      <c r="AC7" s="15">
        <v>0</v>
      </c>
      <c r="AD7" s="61">
        <v>0</v>
      </c>
      <c r="AE7" s="15">
        <v>100000</v>
      </c>
      <c r="AF7" s="15">
        <v>96009</v>
      </c>
      <c r="AG7" s="61">
        <v>0</v>
      </c>
      <c r="AH7" s="20">
        <f>AI7+AJ7+AK7+AL7+AM7</f>
        <v>0</v>
      </c>
      <c r="AI7" s="15">
        <v>0</v>
      </c>
      <c r="AJ7" s="15">
        <v>0</v>
      </c>
      <c r="AK7" s="15">
        <v>0</v>
      </c>
      <c r="AL7" s="15">
        <v>0</v>
      </c>
      <c r="AM7" s="15">
        <v>0</v>
      </c>
      <c r="AN7" s="9" t="s">
        <v>50</v>
      </c>
    </row>
    <row r="8" spans="1:40" s="4" customFormat="1" ht="114.75" x14ac:dyDescent="0.2">
      <c r="A8" s="33">
        <v>4</v>
      </c>
      <c r="B8" s="35" t="s">
        <v>45</v>
      </c>
      <c r="C8" s="21">
        <f t="shared" si="6"/>
        <v>2715569.87</v>
      </c>
      <c r="D8" s="34">
        <v>2308234.39</v>
      </c>
      <c r="E8" s="15">
        <f>D8/C8</f>
        <v>0.85000000018412347</v>
      </c>
      <c r="F8" s="36">
        <f>D8*0.5</f>
        <v>1154117.1950000001</v>
      </c>
      <c r="G8" s="37">
        <v>0.5</v>
      </c>
      <c r="H8" s="37">
        <v>0</v>
      </c>
      <c r="I8" s="36">
        <v>407335.48</v>
      </c>
      <c r="J8" s="36">
        <f t="shared" si="2"/>
        <v>0.14999999981587658</v>
      </c>
      <c r="K8" s="38">
        <f t="shared" si="3"/>
        <v>2715569.87</v>
      </c>
      <c r="L8" s="36">
        <f t="shared" si="4"/>
        <v>1154117.1950000001</v>
      </c>
      <c r="M8" s="43">
        <f t="shared" si="7"/>
        <v>1154117.1950000001</v>
      </c>
      <c r="N8" s="36">
        <v>407335.48</v>
      </c>
      <c r="O8" s="36">
        <v>0</v>
      </c>
      <c r="P8" s="38">
        <f>Q8+R8+S8+T8+U8</f>
        <v>1154117.2</v>
      </c>
      <c r="Q8" s="36">
        <v>0</v>
      </c>
      <c r="R8" s="36">
        <v>63495</v>
      </c>
      <c r="S8" s="36">
        <v>668848</v>
      </c>
      <c r="T8" s="36">
        <v>421774.2</v>
      </c>
      <c r="U8" s="36">
        <v>0</v>
      </c>
      <c r="V8" s="38">
        <f t="shared" si="5"/>
        <v>1154117.19</v>
      </c>
      <c r="W8" s="36">
        <v>0</v>
      </c>
      <c r="X8" s="36">
        <v>0</v>
      </c>
      <c r="Y8" s="36">
        <v>0</v>
      </c>
      <c r="Z8" s="36">
        <v>1154117.19</v>
      </c>
      <c r="AA8" s="36">
        <v>0</v>
      </c>
      <c r="AB8" s="38">
        <f>AC8+AD8+AE8+AF8+AG8</f>
        <v>407335.48</v>
      </c>
      <c r="AC8" s="36">
        <v>0</v>
      </c>
      <c r="AD8" s="39">
        <v>11205</v>
      </c>
      <c r="AE8" s="36">
        <v>118032</v>
      </c>
      <c r="AF8" s="36">
        <v>142689.57999999999</v>
      </c>
      <c r="AG8" s="39">
        <v>135408.9</v>
      </c>
      <c r="AH8" s="38">
        <v>0</v>
      </c>
      <c r="AI8" s="36">
        <v>0</v>
      </c>
      <c r="AJ8" s="36">
        <v>0</v>
      </c>
      <c r="AK8" s="36">
        <v>0</v>
      </c>
      <c r="AL8" s="36">
        <v>0</v>
      </c>
      <c r="AM8" s="36">
        <v>0</v>
      </c>
      <c r="AN8" s="9" t="s">
        <v>35</v>
      </c>
    </row>
    <row r="9" spans="1:40" s="4" customFormat="1" ht="63.75" x14ac:dyDescent="0.2">
      <c r="A9" s="48">
        <v>5</v>
      </c>
      <c r="B9" s="49" t="s">
        <v>54</v>
      </c>
      <c r="C9" s="21">
        <f t="shared" si="6"/>
        <v>994286</v>
      </c>
      <c r="D9" s="50">
        <v>845143</v>
      </c>
      <c r="E9" s="50">
        <f t="shared" si="0"/>
        <v>0.84999989942531629</v>
      </c>
      <c r="F9" s="50">
        <f>D9*0.5</f>
        <v>422571.5</v>
      </c>
      <c r="G9" s="50">
        <f t="shared" si="1"/>
        <v>0.5</v>
      </c>
      <c r="H9" s="50">
        <v>0</v>
      </c>
      <c r="I9" s="50">
        <v>149143</v>
      </c>
      <c r="J9" s="50">
        <f t="shared" si="2"/>
        <v>0.15000010057468374</v>
      </c>
      <c r="K9" s="51">
        <f t="shared" si="3"/>
        <v>994286</v>
      </c>
      <c r="L9" s="50">
        <f t="shared" si="4"/>
        <v>422571.5</v>
      </c>
      <c r="M9" s="15">
        <f t="shared" si="7"/>
        <v>422571.5</v>
      </c>
      <c r="N9" s="50">
        <v>149143</v>
      </c>
      <c r="O9" s="50">
        <v>0</v>
      </c>
      <c r="P9" s="50">
        <f>S9+T9</f>
        <v>422571.5</v>
      </c>
      <c r="Q9" s="50">
        <v>0</v>
      </c>
      <c r="R9" s="50">
        <v>0</v>
      </c>
      <c r="S9" s="50">
        <v>422571.5</v>
      </c>
      <c r="T9" s="50"/>
      <c r="U9" s="50">
        <v>0</v>
      </c>
      <c r="V9" s="51">
        <f t="shared" si="5"/>
        <v>422571.5</v>
      </c>
      <c r="W9" s="50">
        <v>0</v>
      </c>
      <c r="X9" s="50">
        <v>0</v>
      </c>
      <c r="Y9" s="50">
        <v>338057.5</v>
      </c>
      <c r="Z9" s="50">
        <v>0</v>
      </c>
      <c r="AA9" s="50">
        <v>84514</v>
      </c>
      <c r="AB9" s="51">
        <f>AC9+AD9+AE9+AF9+AG9</f>
        <v>149143</v>
      </c>
      <c r="AC9" s="50">
        <v>0</v>
      </c>
      <c r="AD9" s="50">
        <v>0</v>
      </c>
      <c r="AE9" s="50">
        <v>0</v>
      </c>
      <c r="AF9" s="50">
        <v>149143</v>
      </c>
      <c r="AG9" s="50">
        <v>0</v>
      </c>
      <c r="AH9" s="51">
        <f>AI9+AJ9+AK9+AL9+AM9</f>
        <v>0</v>
      </c>
      <c r="AI9" s="50">
        <v>0</v>
      </c>
      <c r="AJ9" s="50">
        <v>0</v>
      </c>
      <c r="AK9" s="50">
        <v>0</v>
      </c>
      <c r="AL9" s="50">
        <v>0</v>
      </c>
      <c r="AM9" s="50">
        <v>0</v>
      </c>
      <c r="AN9" s="52" t="s">
        <v>56</v>
      </c>
    </row>
    <row r="10" spans="1:40" s="4" customFormat="1" ht="114.75" x14ac:dyDescent="0.2">
      <c r="A10" s="25">
        <v>6</v>
      </c>
      <c r="B10" s="18" t="s">
        <v>46</v>
      </c>
      <c r="C10" s="21">
        <f t="shared" si="6"/>
        <v>54579.58</v>
      </c>
      <c r="D10" s="15">
        <v>42345</v>
      </c>
      <c r="E10" s="15">
        <f t="shared" si="0"/>
        <v>0.77583960887936476</v>
      </c>
      <c r="F10" s="15">
        <f>D10*0.3</f>
        <v>12703.5</v>
      </c>
      <c r="G10" s="15">
        <f>F12/D12</f>
        <v>0.3</v>
      </c>
      <c r="H10" s="15">
        <v>0</v>
      </c>
      <c r="I10" s="15">
        <v>12234.58</v>
      </c>
      <c r="J10" s="15">
        <f t="shared" si="2"/>
        <v>0.22416039112063521</v>
      </c>
      <c r="K10" s="20">
        <f t="shared" si="3"/>
        <v>54579.58</v>
      </c>
      <c r="L10" s="15">
        <f t="shared" si="4"/>
        <v>12703.5</v>
      </c>
      <c r="M10" s="15">
        <v>0</v>
      </c>
      <c r="N10" s="15">
        <v>12234.58</v>
      </c>
      <c r="O10" s="15">
        <v>29641.5</v>
      </c>
      <c r="P10" s="20">
        <f>Q10+R10+S10+T10+U10</f>
        <v>12703.5</v>
      </c>
      <c r="Q10" s="15">
        <v>0</v>
      </c>
      <c r="R10" s="15">
        <v>12703.5</v>
      </c>
      <c r="S10" s="15">
        <v>0</v>
      </c>
      <c r="T10" s="15">
        <v>0</v>
      </c>
      <c r="U10" s="15">
        <v>0</v>
      </c>
      <c r="V10" s="20">
        <f t="shared" si="5"/>
        <v>0</v>
      </c>
      <c r="W10" s="15">
        <v>0</v>
      </c>
      <c r="X10" s="15">
        <v>0</v>
      </c>
      <c r="Y10" s="15">
        <v>0</v>
      </c>
      <c r="Z10" s="15">
        <v>0</v>
      </c>
      <c r="AA10" s="15">
        <v>0</v>
      </c>
      <c r="AB10" s="51">
        <f>AC10+AD10+AE10+AF10+AG10</f>
        <v>12234.58</v>
      </c>
      <c r="AC10" s="15">
        <v>0</v>
      </c>
      <c r="AD10" s="15">
        <v>12234.58</v>
      </c>
      <c r="AE10" s="15">
        <v>0</v>
      </c>
      <c r="AF10" s="15">
        <v>0</v>
      </c>
      <c r="AG10" s="15">
        <v>0</v>
      </c>
      <c r="AH10" s="45">
        <f>AI10+AJ10+AK10+AL10+AM10</f>
        <v>29641.5</v>
      </c>
      <c r="AI10" s="15">
        <v>0</v>
      </c>
      <c r="AJ10" s="15">
        <v>29641.5</v>
      </c>
      <c r="AK10" s="15">
        <v>0</v>
      </c>
      <c r="AL10" s="15">
        <v>0</v>
      </c>
      <c r="AM10" s="15">
        <v>0</v>
      </c>
      <c r="AN10" s="9" t="s">
        <v>36</v>
      </c>
    </row>
    <row r="11" spans="1:40" s="4" customFormat="1" ht="38.25" x14ac:dyDescent="0.2">
      <c r="A11" s="25">
        <v>7</v>
      </c>
      <c r="B11" s="47" t="s">
        <v>51</v>
      </c>
      <c r="C11" s="21"/>
      <c r="D11" s="15"/>
      <c r="E11" s="15"/>
      <c r="F11" s="15"/>
      <c r="G11" s="15"/>
      <c r="H11" s="9"/>
      <c r="I11" s="15"/>
      <c r="J11" s="15"/>
      <c r="K11" s="20"/>
      <c r="L11" s="15"/>
      <c r="M11" s="15"/>
      <c r="N11" s="15"/>
      <c r="O11" s="15"/>
      <c r="P11" s="20"/>
      <c r="Q11" s="15"/>
      <c r="R11" s="15"/>
      <c r="S11" s="15"/>
      <c r="T11" s="15"/>
      <c r="U11" s="15"/>
      <c r="V11" s="20"/>
      <c r="W11" s="15"/>
      <c r="X11" s="15"/>
      <c r="Y11" s="15"/>
      <c r="Z11" s="15"/>
      <c r="AA11" s="15"/>
      <c r="AB11" s="20"/>
      <c r="AC11" s="15"/>
      <c r="AD11" s="15"/>
      <c r="AE11" s="15"/>
      <c r="AF11" s="15"/>
      <c r="AG11" s="15"/>
      <c r="AH11" s="20"/>
      <c r="AI11" s="15"/>
      <c r="AJ11" s="15"/>
      <c r="AK11" s="15"/>
      <c r="AL11" s="15"/>
      <c r="AM11" s="15"/>
      <c r="AN11" s="58" t="s">
        <v>37</v>
      </c>
    </row>
    <row r="12" spans="1:40" s="4" customFormat="1" ht="138" customHeight="1" x14ac:dyDescent="0.2">
      <c r="A12" s="40">
        <v>8</v>
      </c>
      <c r="B12" s="41" t="s">
        <v>47</v>
      </c>
      <c r="C12" s="42">
        <f t="shared" si="6"/>
        <v>475050</v>
      </c>
      <c r="D12" s="43">
        <v>403792.5</v>
      </c>
      <c r="E12" s="43">
        <f>D12/C12</f>
        <v>0.85</v>
      </c>
      <c r="F12" s="43">
        <f>D12*0.3</f>
        <v>121137.75</v>
      </c>
      <c r="G12" s="43">
        <f>F12/D12</f>
        <v>0.3</v>
      </c>
      <c r="H12" s="44">
        <v>0</v>
      </c>
      <c r="I12" s="43">
        <v>71257.5</v>
      </c>
      <c r="J12" s="43">
        <v>0.15</v>
      </c>
      <c r="K12" s="45">
        <f t="shared" si="3"/>
        <v>475050</v>
      </c>
      <c r="L12" s="43">
        <v>121137.75</v>
      </c>
      <c r="M12" s="43">
        <v>0</v>
      </c>
      <c r="N12" s="43">
        <v>71257.5</v>
      </c>
      <c r="O12" s="43">
        <v>282654.75</v>
      </c>
      <c r="P12" s="45">
        <f>Q12+R12+S12+T12+U12</f>
        <v>121137.75</v>
      </c>
      <c r="Q12" s="43">
        <v>0</v>
      </c>
      <c r="R12" s="43">
        <v>100948.12</v>
      </c>
      <c r="S12" s="43">
        <v>20189.63</v>
      </c>
      <c r="T12" s="43">
        <v>0</v>
      </c>
      <c r="U12" s="43">
        <v>0</v>
      </c>
      <c r="V12" s="45">
        <f>W12+X12+Y12+Z12+AA12</f>
        <v>0</v>
      </c>
      <c r="W12" s="43">
        <v>0</v>
      </c>
      <c r="X12" s="43">
        <v>0</v>
      </c>
      <c r="Y12" s="43">
        <v>0</v>
      </c>
      <c r="Z12" s="43">
        <v>0</v>
      </c>
      <c r="AA12" s="43">
        <v>0</v>
      </c>
      <c r="AB12" s="45">
        <f>AD12+AE12+AF12</f>
        <v>71257.5</v>
      </c>
      <c r="AC12" s="43">
        <v>0</v>
      </c>
      <c r="AD12" s="43">
        <v>17814.37</v>
      </c>
      <c r="AE12" s="43">
        <v>35628.75</v>
      </c>
      <c r="AF12" s="43">
        <v>17814.38</v>
      </c>
      <c r="AG12" s="43">
        <v>0</v>
      </c>
      <c r="AH12" s="45">
        <f>AI12+AJ12+AK12+AL12+AM12</f>
        <v>282654.75</v>
      </c>
      <c r="AI12" s="15">
        <v>0</v>
      </c>
      <c r="AJ12" s="15">
        <v>0</v>
      </c>
      <c r="AK12" s="15">
        <v>181706.6</v>
      </c>
      <c r="AL12" s="15">
        <v>100948.15</v>
      </c>
      <c r="AM12" s="15">
        <v>0</v>
      </c>
      <c r="AN12" s="9" t="s">
        <v>48</v>
      </c>
    </row>
    <row r="13" spans="1:40" s="4" customFormat="1" ht="24.75" customHeight="1" x14ac:dyDescent="0.2">
      <c r="A13" s="25"/>
      <c r="B13" s="18"/>
      <c r="C13" s="20">
        <f>SUM(C5:C12)</f>
        <v>11714334.209999999</v>
      </c>
      <c r="D13" s="20">
        <f>SUM(D5:D12)</f>
        <v>9313569.8900000006</v>
      </c>
      <c r="E13" s="15"/>
      <c r="F13" s="20">
        <f>F5+F6+F7+F8+F9+F10+F11+F12</f>
        <v>4424746.4450000003</v>
      </c>
      <c r="G13" s="9"/>
      <c r="H13" s="9"/>
      <c r="I13" s="15">
        <f>SUM(I5:I12)</f>
        <v>2400764.3200000003</v>
      </c>
      <c r="J13" s="9"/>
      <c r="K13" s="20">
        <f>L13+M13+N13+O13</f>
        <v>11714334.210000001</v>
      </c>
      <c r="L13" s="15">
        <f>SUM(L5:L12)</f>
        <v>4424746.4450000003</v>
      </c>
      <c r="M13" s="15">
        <f>SUM(M5:M12)</f>
        <v>4576527.1950000003</v>
      </c>
      <c r="N13" s="15">
        <f>SUM(N5:N12)</f>
        <v>2400764.3200000003</v>
      </c>
      <c r="O13" s="15">
        <f>SUM(O8:O12)</f>
        <v>312296.25</v>
      </c>
      <c r="P13" s="20">
        <f>P5+P6+P7+P8+P9+P10+P11+P12</f>
        <v>4424746.45</v>
      </c>
      <c r="Q13" s="15">
        <f>Q5+Q6+Q7+Q8+Q9+Q10+Q11+Q12</f>
        <v>0</v>
      </c>
      <c r="R13" s="15">
        <f>R5+R6+R7+R8+R9+R10+R11+R12</f>
        <v>177146.62</v>
      </c>
      <c r="S13" s="15">
        <f>S5+S6+S7+S8+S9+S10+S11+S12</f>
        <v>3325825.63</v>
      </c>
      <c r="T13" s="15">
        <f>T5+T6+T7+T8+T9+T10+T11+T12</f>
        <v>921774.2</v>
      </c>
      <c r="U13" s="9"/>
      <c r="V13" s="20">
        <f>V5+V6+V7+V8+V9+V10+V11+V12</f>
        <v>4576527.1899999995</v>
      </c>
      <c r="W13" s="15"/>
      <c r="X13" s="15">
        <f>SUM(X5:X12)</f>
        <v>0</v>
      </c>
      <c r="Y13" s="15">
        <f>Y5+Y6+Y7+Y8+Y9+Y10+Y11+Y12</f>
        <v>2766490</v>
      </c>
      <c r="Z13" s="15">
        <f>Z5+Z6+Z7+Z8+Z9+Z10+Z11+Z12</f>
        <v>1725523.19</v>
      </c>
      <c r="AA13" s="15"/>
      <c r="AB13" s="20">
        <f>AB5+AB6+AB7+AB8+AB9+AB10+AB11+AB12</f>
        <v>2400764.3200000003</v>
      </c>
      <c r="AC13" s="9"/>
      <c r="AD13" s="15">
        <f>AD5+AD6+AD7+AD8+AD9+AD10+AD11+AD12</f>
        <v>41253.949999999997</v>
      </c>
      <c r="AE13" s="15">
        <f>AE5+AE6+AE7+AE8+AE9+AE10+AE11+AE12</f>
        <v>253660.75</v>
      </c>
      <c r="AF13" s="15">
        <f>AF5+AF6+AF7+AF8+AF9+AF10+AF11+AF12</f>
        <v>1338008.8999999999</v>
      </c>
      <c r="AG13" s="15">
        <f>SUM(AG5:AG12)</f>
        <v>767840.72000000009</v>
      </c>
      <c r="AH13" s="20">
        <f>SUM(AH5:AH12)</f>
        <v>312296.25</v>
      </c>
      <c r="AI13" s="15">
        <v>0</v>
      </c>
      <c r="AJ13" s="15">
        <v>0</v>
      </c>
      <c r="AK13" s="15">
        <f>SUM(AK5:AK12)</f>
        <v>181706.6</v>
      </c>
      <c r="AL13" s="15">
        <f>SUM(AL5:AL12)</f>
        <v>100948.15</v>
      </c>
      <c r="AM13" s="15">
        <f>SUM(AM8:AM12)</f>
        <v>0</v>
      </c>
      <c r="AN13" s="9"/>
    </row>
    <row r="14" spans="1:40" s="4" customFormat="1" ht="11.25" x14ac:dyDescent="0.2">
      <c r="A14" s="5"/>
      <c r="B14" s="5"/>
      <c r="C14" s="16"/>
      <c r="D14" s="6"/>
      <c r="E14" s="6"/>
      <c r="F14" s="6"/>
      <c r="G14" s="6"/>
      <c r="H14" s="6"/>
      <c r="I14" s="6"/>
      <c r="J14" s="6"/>
      <c r="K14" s="16"/>
      <c r="L14" s="16"/>
      <c r="M14" s="16"/>
      <c r="N14" s="16"/>
      <c r="O14" s="16"/>
      <c r="P14" s="6"/>
      <c r="Q14" s="6"/>
      <c r="R14" s="6"/>
      <c r="S14" s="6"/>
      <c r="T14" s="6"/>
      <c r="U14" s="6"/>
      <c r="V14" s="6"/>
      <c r="W14" s="6"/>
      <c r="X14" s="6"/>
      <c r="Y14" s="6"/>
      <c r="Z14" s="6"/>
      <c r="AA14" s="6"/>
      <c r="AB14" s="6"/>
      <c r="AC14" s="6"/>
      <c r="AD14" s="6"/>
      <c r="AE14" s="6"/>
      <c r="AF14" s="6"/>
      <c r="AG14" s="6"/>
      <c r="AH14" s="6"/>
      <c r="AI14" s="6"/>
      <c r="AJ14" s="6"/>
      <c r="AK14" s="6"/>
      <c r="AL14" s="6"/>
      <c r="AM14" s="6"/>
      <c r="AN14" s="6"/>
    </row>
    <row r="15" spans="1:40" s="4" customFormat="1" ht="25.5" x14ac:dyDescent="0.2">
      <c r="A15" s="5"/>
      <c r="B15" s="56" t="s">
        <v>52</v>
      </c>
      <c r="C15" s="54">
        <v>15519911.109999999</v>
      </c>
      <c r="D15" s="55">
        <v>11337049.880000001</v>
      </c>
      <c r="E15" s="55"/>
      <c r="F15" s="55">
        <v>5024746.4450000003</v>
      </c>
      <c r="G15" s="55"/>
      <c r="H15" s="55"/>
      <c r="I15" s="55">
        <v>4182861.2300000004</v>
      </c>
      <c r="J15" s="55"/>
      <c r="K15" s="55">
        <v>15519911.110000001</v>
      </c>
      <c r="L15" s="55">
        <v>5024746.4450000003</v>
      </c>
      <c r="M15" s="55">
        <v>6029648.6850000005</v>
      </c>
      <c r="N15" s="55">
        <v>4182861.2300000004</v>
      </c>
      <c r="O15" s="55">
        <v>282654.75</v>
      </c>
      <c r="P15" s="55">
        <v>5024746.45</v>
      </c>
      <c r="Q15" s="55">
        <v>600000</v>
      </c>
      <c r="R15" s="55">
        <v>391363.12</v>
      </c>
      <c r="S15" s="55">
        <v>3111609.13</v>
      </c>
      <c r="T15" s="55">
        <v>921774.2</v>
      </c>
      <c r="U15" s="55"/>
      <c r="V15" s="55">
        <v>6029648.6799999997</v>
      </c>
      <c r="W15" s="55"/>
      <c r="X15" s="55">
        <v>1679205.99</v>
      </c>
      <c r="Y15" s="55">
        <v>2338057.5</v>
      </c>
      <c r="Z15" s="55">
        <v>1725523.19</v>
      </c>
      <c r="AA15" s="55"/>
      <c r="AB15" s="55">
        <v>4182861.2300000004</v>
      </c>
      <c r="AC15" s="55"/>
      <c r="AD15" s="55">
        <v>41262.869999999995</v>
      </c>
      <c r="AE15" s="55">
        <v>1144704.75</v>
      </c>
      <c r="AF15" s="55">
        <v>2229052.8899999997</v>
      </c>
      <c r="AG15" s="55">
        <v>767840.72000000009</v>
      </c>
      <c r="AH15" s="55">
        <v>282654.75</v>
      </c>
      <c r="AI15" s="55">
        <v>0</v>
      </c>
      <c r="AJ15" s="55">
        <v>0</v>
      </c>
      <c r="AK15" s="55">
        <v>181706.6</v>
      </c>
      <c r="AL15" s="55">
        <v>100948.15</v>
      </c>
      <c r="AM15" s="55">
        <v>0</v>
      </c>
      <c r="AN15" s="6"/>
    </row>
    <row r="16" spans="1:40" s="4" customFormat="1" ht="12.75" x14ac:dyDescent="0.2">
      <c r="A16" s="5"/>
      <c r="B16" s="53" t="s">
        <v>53</v>
      </c>
      <c r="C16" s="57">
        <f>C13-C15</f>
        <v>-3805576.9000000004</v>
      </c>
      <c r="D16" s="57">
        <f t="shared" ref="D16:AM16" si="8">D13-D15</f>
        <v>-2023479.9900000002</v>
      </c>
      <c r="E16" s="57">
        <f t="shared" si="8"/>
        <v>0</v>
      </c>
      <c r="F16" s="57">
        <f t="shared" si="8"/>
        <v>-600000</v>
      </c>
      <c r="G16" s="57">
        <f t="shared" si="8"/>
        <v>0</v>
      </c>
      <c r="H16" s="57">
        <f t="shared" si="8"/>
        <v>0</v>
      </c>
      <c r="I16" s="57">
        <f t="shared" si="8"/>
        <v>-1782096.9100000001</v>
      </c>
      <c r="J16" s="57">
        <f t="shared" si="8"/>
        <v>0</v>
      </c>
      <c r="K16" s="57">
        <f t="shared" si="8"/>
        <v>-3805576.9000000004</v>
      </c>
      <c r="L16" s="57">
        <f t="shared" si="8"/>
        <v>-600000</v>
      </c>
      <c r="M16" s="57">
        <f t="shared" si="8"/>
        <v>-1453121.4900000002</v>
      </c>
      <c r="N16" s="57">
        <f t="shared" si="8"/>
        <v>-1782096.9100000001</v>
      </c>
      <c r="O16" s="57">
        <f t="shared" si="8"/>
        <v>29641.5</v>
      </c>
      <c r="P16" s="57">
        <f t="shared" si="8"/>
        <v>-600000</v>
      </c>
      <c r="Q16" s="57">
        <f t="shared" si="8"/>
        <v>-600000</v>
      </c>
      <c r="R16" s="57">
        <f t="shared" si="8"/>
        <v>-214216.5</v>
      </c>
      <c r="S16" s="57">
        <f t="shared" si="8"/>
        <v>214216.5</v>
      </c>
      <c r="T16" s="57">
        <f t="shared" si="8"/>
        <v>0</v>
      </c>
      <c r="U16" s="57">
        <f t="shared" si="8"/>
        <v>0</v>
      </c>
      <c r="V16" s="57">
        <f t="shared" si="8"/>
        <v>-1453121.4900000002</v>
      </c>
      <c r="W16" s="57">
        <f t="shared" si="8"/>
        <v>0</v>
      </c>
      <c r="X16" s="57">
        <f t="shared" si="8"/>
        <v>-1679205.99</v>
      </c>
      <c r="Y16" s="57">
        <f t="shared" si="8"/>
        <v>428432.5</v>
      </c>
      <c r="Z16" s="57">
        <f t="shared" si="8"/>
        <v>0</v>
      </c>
      <c r="AA16" s="57">
        <f t="shared" si="8"/>
        <v>0</v>
      </c>
      <c r="AB16" s="57">
        <f t="shared" si="8"/>
        <v>-1782096.9100000001</v>
      </c>
      <c r="AC16" s="57">
        <f t="shared" si="8"/>
        <v>0</v>
      </c>
      <c r="AD16" s="57">
        <f t="shared" si="8"/>
        <v>-8.9199999999982538</v>
      </c>
      <c r="AE16" s="57">
        <f t="shared" si="8"/>
        <v>-891044</v>
      </c>
      <c r="AF16" s="57">
        <f t="shared" si="8"/>
        <v>-891043.98999999976</v>
      </c>
      <c r="AG16" s="57">
        <f t="shared" si="8"/>
        <v>0</v>
      </c>
      <c r="AH16" s="57">
        <f t="shared" si="8"/>
        <v>29641.5</v>
      </c>
      <c r="AI16" s="57">
        <f t="shared" si="8"/>
        <v>0</v>
      </c>
      <c r="AJ16" s="57">
        <f t="shared" si="8"/>
        <v>0</v>
      </c>
      <c r="AK16" s="57">
        <f t="shared" si="8"/>
        <v>0</v>
      </c>
      <c r="AL16" s="57">
        <f t="shared" si="8"/>
        <v>0</v>
      </c>
      <c r="AM16" s="57">
        <f t="shared" si="8"/>
        <v>0</v>
      </c>
      <c r="AN16" s="6"/>
    </row>
    <row r="17" spans="1:40" s="4" customFormat="1" ht="11.25" x14ac:dyDescent="0.2">
      <c r="A17" s="5"/>
      <c r="B17" s="5"/>
      <c r="C17" s="6"/>
      <c r="D17" s="6"/>
      <c r="E17" s="6"/>
      <c r="F17" s="6"/>
      <c r="G17" s="6"/>
      <c r="H17" s="6"/>
      <c r="I17" s="6"/>
      <c r="J17" s="6"/>
      <c r="K17" s="16"/>
      <c r="L17" s="16"/>
      <c r="M17" s="16"/>
      <c r="N17" s="16"/>
      <c r="O17" s="16"/>
      <c r="P17" s="6"/>
      <c r="Q17" s="6"/>
      <c r="R17" s="6"/>
      <c r="S17" s="6"/>
      <c r="T17" s="6"/>
      <c r="U17" s="6"/>
      <c r="V17" s="6"/>
      <c r="W17" s="6"/>
      <c r="X17" s="6"/>
      <c r="Y17" s="6"/>
      <c r="Z17" s="6"/>
      <c r="AA17" s="6"/>
      <c r="AB17" s="6"/>
      <c r="AC17" s="6"/>
      <c r="AD17" s="6"/>
      <c r="AE17" s="6"/>
      <c r="AF17" s="6"/>
      <c r="AG17" s="6"/>
      <c r="AH17" s="6"/>
      <c r="AI17" s="6"/>
      <c r="AJ17" s="6"/>
      <c r="AK17" s="6"/>
      <c r="AL17" s="6"/>
      <c r="AM17" s="6"/>
      <c r="AN17" s="6"/>
    </row>
    <row r="18" spans="1:40" s="4" customFormat="1" ht="11.25" x14ac:dyDescent="0.2">
      <c r="A18" s="5"/>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row>
    <row r="19" spans="1:40" x14ac:dyDescent="0.25">
      <c r="A19" s="7" t="s">
        <v>38</v>
      </c>
      <c r="B19" s="8"/>
    </row>
    <row r="20" spans="1:40" x14ac:dyDescent="0.25">
      <c r="A20" s="7" t="s">
        <v>39</v>
      </c>
      <c r="B20" s="8"/>
      <c r="K20" s="17"/>
      <c r="P20" s="3"/>
      <c r="Q20" s="3"/>
      <c r="R20" s="3"/>
    </row>
    <row r="21" spans="1:40" x14ac:dyDescent="0.25">
      <c r="A21" s="7" t="s">
        <v>40</v>
      </c>
      <c r="K21" s="15"/>
    </row>
    <row r="22" spans="1:40" ht="24.75" customHeight="1" x14ac:dyDescent="0.25">
      <c r="A22" s="62" t="s">
        <v>49</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row>
    <row r="23" spans="1:40" x14ac:dyDescent="0.25">
      <c r="K23" s="17"/>
    </row>
    <row r="24" spans="1:40" x14ac:dyDescent="0.25">
      <c r="K24" s="17"/>
    </row>
    <row r="25" spans="1:40" x14ac:dyDescent="0.25">
      <c r="B25" s="2" t="s">
        <v>41</v>
      </c>
    </row>
    <row r="27" spans="1:40" x14ac:dyDescent="0.25">
      <c r="A27" s="2" t="s">
        <v>42</v>
      </c>
    </row>
    <row r="30" spans="1:40" x14ac:dyDescent="0.25">
      <c r="A30" s="2" t="s">
        <v>43</v>
      </c>
    </row>
    <row r="31" spans="1:40" x14ac:dyDescent="0.25">
      <c r="A31" s="2" t="s">
        <v>44</v>
      </c>
    </row>
  </sheetData>
  <mergeCells count="9">
    <mergeCell ref="A22:AB22"/>
    <mergeCell ref="AA1:AI1"/>
    <mergeCell ref="AN2:AN3"/>
    <mergeCell ref="C2:J2"/>
    <mergeCell ref="P2:AM2"/>
    <mergeCell ref="A2:A3"/>
    <mergeCell ref="B2:B3"/>
    <mergeCell ref="K2:O2"/>
    <mergeCell ref="AK1:AN1"/>
  </mergeCells>
  <pageMargins left="0.7" right="0.7" top="0.75" bottom="0.75" header="0.3" footer="0.3"/>
  <pageSetup paperSize="8" scale="59" fitToWidth="0" orientation="landscape" r:id="rId1"/>
  <legacyDrawing r:id="rId2"/>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Baiba Tisenkopfa</dc:creator>
  <cp:keywords/>
  <dc:description/>
  <cp:lastModifiedBy>Sanita Aizupiete</cp:lastModifiedBy>
  <cp:revision/>
  <cp:lastPrinted>2025-06-17T08:07:04Z</cp:lastPrinted>
  <dcterms:created xsi:type="dcterms:W3CDTF">2024-09-13T08:26:20Z</dcterms:created>
  <dcterms:modified xsi:type="dcterms:W3CDTF">2025-06-17T08:08:23Z</dcterms:modified>
  <cp:category/>
  <cp:contentStatus/>
</cp:coreProperties>
</file>